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PC\Desktop\Publicar no Site\Acordo Brumadinho e Emendas\Construção UBS\"/>
    </mc:Choice>
  </mc:AlternateContent>
  <xr:revisionPtr revIDLastSave="0" documentId="8_{2D566E75-2156-4C90-B016-70752FD124C0}" xr6:coauthVersionLast="47" xr6:coauthVersionMax="47" xr10:uidLastSave="{00000000-0000-0000-0000-000000000000}"/>
  <bookViews>
    <workbookView xWindow="-120" yWindow="-120" windowWidth="29040" windowHeight="15720" xr2:uid="{9BF25C7B-8266-4A8F-A738-7F621B2687D4}"/>
  </bookViews>
  <sheets>
    <sheet name="OBR-00000090" sheetId="1" r:id="rId1"/>
  </sheets>
  <externalReferences>
    <externalReference r:id="rId2"/>
    <externalReference r:id="rId3"/>
  </externalReferences>
  <definedNames>
    <definedName name="A">{""," mil"," milhões"," bilhões"," trilhões"}</definedName>
    <definedName name="aksjaljsl">{""," mil"," milhões"," bilhões"," trilhões"}</definedName>
    <definedName name="ass">{""," mil"," milhões"," bilhões"," trilhões"}</definedName>
    <definedName name="B">{""," mil"," milhões"," bilhões"," trilhões"}</definedName>
    <definedName name="Data_Status">'[1]Report Interno'!$A$1</definedName>
    <definedName name="Escolas">#REF!</definedName>
    <definedName name="InícioProjeto">#REF!</definedName>
    <definedName name="InícioProjeto2">#REF!</definedName>
    <definedName name="Linha_de_início_do_projeto">'[2]Dados do Projeto Classificados'!$C$4</definedName>
    <definedName name="Status">#REF!</definedName>
    <definedName name="TérminoProjeto">#REF!</definedName>
    <definedName name="Tipo_Solicitação">#REF!</definedName>
    <definedName name="TipoSolicitação">#REF!</definedName>
    <definedName name="TítuloColuna1">#REF!</definedName>
    <definedName name="Última_entrada_do_projeto">'[2]Dados do Projeto Classificados'!$C$5</definedName>
    <definedName name="wewe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5" i="1" l="1"/>
  <c r="K24" i="1" s="1"/>
  <c r="K32" i="1" s="1"/>
  <c r="I31" i="1"/>
  <c r="I30" i="1"/>
  <c r="I29" i="1"/>
  <c r="I28" i="1"/>
  <c r="I27" i="1"/>
  <c r="I26" i="1"/>
  <c r="I23" i="1"/>
  <c r="I22" i="1"/>
  <c r="I21" i="1"/>
  <c r="I19" i="1"/>
  <c r="I18" i="1"/>
  <c r="I17" i="1"/>
  <c r="I16" i="1"/>
  <c r="F30" i="1"/>
  <c r="F29" i="1"/>
  <c r="F28" i="1"/>
  <c r="F27" i="1"/>
  <c r="F26" i="1"/>
  <c r="F23" i="1"/>
  <c r="F22" i="1"/>
  <c r="F21" i="1"/>
  <c r="F19" i="1"/>
  <c r="F18" i="1"/>
  <c r="F17" i="1"/>
  <c r="F16" i="1"/>
  <c r="K20" i="1"/>
  <c r="J20" i="1"/>
  <c r="I32" i="1"/>
  <c r="E32" i="1"/>
  <c r="F32" i="1" s="1"/>
  <c r="N31" i="1"/>
  <c r="L31" i="1"/>
  <c r="N30" i="1"/>
  <c r="L30" i="1"/>
  <c r="N29" i="1"/>
  <c r="L29" i="1"/>
  <c r="N28" i="1"/>
  <c r="L28" i="1"/>
  <c r="N27" i="1"/>
  <c r="L27" i="1"/>
  <c r="N26" i="1"/>
  <c r="L26" i="1"/>
  <c r="N23" i="1"/>
  <c r="L23" i="1"/>
  <c r="N22" i="1"/>
  <c r="L22" i="1"/>
  <c r="N21" i="1"/>
  <c r="L21" i="1"/>
  <c r="N19" i="1"/>
  <c r="L19" i="1"/>
  <c r="N18" i="1"/>
  <c r="L18" i="1"/>
  <c r="N17" i="1"/>
  <c r="L17" i="1"/>
  <c r="N16" i="1"/>
  <c r="L16" i="1"/>
  <c r="K15" i="1"/>
  <c r="J15" i="1"/>
  <c r="M2" i="1"/>
  <c r="N24" i="1" l="1"/>
  <c r="N20" i="1"/>
  <c r="J14" i="1"/>
  <c r="J13" i="1" s="1"/>
  <c r="L20" i="1"/>
  <c r="N15" i="1"/>
  <c r="L15" i="1"/>
  <c r="L24" i="1"/>
  <c r="N25" i="1"/>
  <c r="K14" i="1"/>
  <c r="L25" i="1"/>
  <c r="L14" i="1" l="1"/>
  <c r="N14" i="1"/>
  <c r="N32" i="1" l="1"/>
  <c r="K13" i="1"/>
  <c r="L32" i="1"/>
</calcChain>
</file>

<file path=xl/sharedStrings.xml><?xml version="1.0" encoding="utf-8"?>
<sst xmlns="http://schemas.openxmlformats.org/spreadsheetml/2006/main" count="63" uniqueCount="59">
  <si>
    <t>Mês de referência</t>
  </si>
  <si>
    <t>Pergunta</t>
  </si>
  <si>
    <t>Sim / Não</t>
  </si>
  <si>
    <t>ID</t>
  </si>
  <si>
    <t>OBR-00000090</t>
  </si>
  <si>
    <t>Por favor indique se houve alguma alteração das datas previstas? (Sim ou Não)</t>
  </si>
  <si>
    <t>Nome do Projeto</t>
  </si>
  <si>
    <t>Construção e Equipagem de UBS - Abaeté</t>
  </si>
  <si>
    <r>
      <t xml:space="preserve">(Caso tenha indicado na opção que </t>
    </r>
    <r>
      <rPr>
        <b/>
        <u/>
        <sz val="11"/>
        <color theme="1"/>
        <rFont val="Arial"/>
        <family val="2"/>
      </rPr>
      <t>sim</t>
    </r>
    <r>
      <rPr>
        <sz val="11"/>
        <color theme="1"/>
        <rFont val="Arial"/>
        <family val="2"/>
      </rPr>
      <t xml:space="preserve">, favor preencher as novas datas de ínicio e término nos campos da células em </t>
    </r>
    <r>
      <rPr>
        <b/>
        <sz val="11"/>
        <color rgb="FFFFCC00"/>
        <rFont val="Arial"/>
        <family val="2"/>
      </rPr>
      <t>amarelo</t>
    </r>
    <r>
      <rPr>
        <sz val="11"/>
        <color theme="1"/>
        <rFont val="Arial"/>
        <family val="2"/>
      </rPr>
      <t xml:space="preserve">. Caso tenha indicado a opção </t>
    </r>
    <r>
      <rPr>
        <b/>
        <u/>
        <sz val="11"/>
        <color theme="1"/>
        <rFont val="Arial"/>
        <family val="2"/>
      </rPr>
      <t>não,</t>
    </r>
    <r>
      <rPr>
        <sz val="11"/>
        <color theme="1"/>
        <rFont val="Arial"/>
        <family val="2"/>
      </rPr>
      <t xml:space="preserve"> não é necessário o preenchimento, pois serão consideradas as datas previstas)</t>
    </r>
  </si>
  <si>
    <t>Estimativa máxima de término FGV</t>
  </si>
  <si>
    <t>Datas iniciais de referência 
 'avanço físico previsto' do projeto</t>
  </si>
  <si>
    <t>Mês de referência da última reprogramação 
(novembro/25)</t>
  </si>
  <si>
    <t>Datas atuais de referência
 'avanço físico realizado' do projeto</t>
  </si>
  <si>
    <t>Marcos principais</t>
  </si>
  <si>
    <t>Previsão de Início (Linha de Base)</t>
  </si>
  <si>
    <t>Previsão de Término (Linha de Base)</t>
  </si>
  <si>
    <t>Duração (Linha de Base)</t>
  </si>
  <si>
    <t>Início 
(Último informado)</t>
  </si>
  <si>
    <t>Término (Último informado)</t>
  </si>
  <si>
    <t>Duração (Último informado)</t>
  </si>
  <si>
    <t>Início 
Reprogramado</t>
  </si>
  <si>
    <t>Término 
Reprogramado</t>
  </si>
  <si>
    <t>Duração Reprogramada</t>
  </si>
  <si>
    <t>Justificativa da reprogramação</t>
  </si>
  <si>
    <t>Início do projeto</t>
  </si>
  <si>
    <t>-</t>
  </si>
  <si>
    <t>Etapa 1 - Desenvolvimento</t>
  </si>
  <si>
    <t xml:space="preserve"> 1 - Contratações preliminares</t>
  </si>
  <si>
    <t>1.1</t>
  </si>
  <si>
    <t>Obtenção de licenças para contratação</t>
  </si>
  <si>
    <t>1.2</t>
  </si>
  <si>
    <t>Contratação da empresa para realização de estudos preliminares (sondagem e etc)</t>
  </si>
  <si>
    <t>1.3</t>
  </si>
  <si>
    <t>Contratação da empresa projetista</t>
  </si>
  <si>
    <t>1.4</t>
  </si>
  <si>
    <t>Contratação da empresa executora (empreiteira)</t>
  </si>
  <si>
    <t>2 - Desenvolvimento da Engenharia</t>
  </si>
  <si>
    <t>2.1</t>
  </si>
  <si>
    <t>Estudos preliminares</t>
  </si>
  <si>
    <t>2.2</t>
  </si>
  <si>
    <t>Elaboração do projeto cabível (SES + fundação)</t>
  </si>
  <si>
    <t>2.3</t>
  </si>
  <si>
    <t>Obtenção de licenças para implantação</t>
  </si>
  <si>
    <t>Etapa 2 - Implantação da Obra</t>
  </si>
  <si>
    <t xml:space="preserve"> 3 - Execução da obra</t>
  </si>
  <si>
    <t>3.1</t>
  </si>
  <si>
    <t>Vistoria cautelar/mobilização da obra</t>
  </si>
  <si>
    <t>3.2</t>
  </si>
  <si>
    <t xml:space="preserve">Execução da Obra </t>
  </si>
  <si>
    <t>3.3</t>
  </si>
  <si>
    <t>Marco de acompanhamento intermediário da obra (50% de conclusão da obra)</t>
  </si>
  <si>
    <t>3.4</t>
  </si>
  <si>
    <t>Obtenção de licenças para operação</t>
  </si>
  <si>
    <t>3.5</t>
  </si>
  <si>
    <t>Entrega e instalação dos equipamentos (se aplicável)</t>
  </si>
  <si>
    <t>3.6</t>
  </si>
  <si>
    <t>Desmobilização da obra</t>
  </si>
  <si>
    <t>Conclusão da iniciativa</t>
  </si>
  <si>
    <t>Não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</si>
</sst>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u/>
      <sz val="11"/>
      <color theme="1"/>
      <name val="Arial"/>
      <family val="2"/>
    </font>
    <font>
      <b/>
      <sz val="11"/>
      <color rgb="FFFFCC00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/>
    </xf>
    <xf numFmtId="14" fontId="2" fillId="8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14" fontId="2" fillId="9" borderId="1" xfId="0" applyNumberFormat="1" applyFont="1" applyFill="1" applyBorder="1" applyAlignment="1" applyProtection="1">
      <alignment horizontal="center" vertical="center"/>
      <protection locked="0"/>
    </xf>
    <xf numFmtId="3" fontId="6" fillId="3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/>
    </xf>
    <xf numFmtId="14" fontId="2" fillId="6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  <protection locked="0"/>
    </xf>
    <xf numFmtId="17" fontId="3" fillId="3" borderId="0" xfId="0" applyNumberFormat="1" applyFont="1" applyFill="1" applyAlignment="1" applyProtection="1">
      <alignment wrapText="1"/>
      <protection locked="0"/>
    </xf>
    <xf numFmtId="14" fontId="8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4" fontId="6" fillId="9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center"/>
    </xf>
    <xf numFmtId="3" fontId="3" fillId="12" borderId="1" xfId="0" applyNumberFormat="1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9" borderId="1" xfId="0" applyNumberFormat="1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17" fontId="7" fillId="3" borderId="1" xfId="0" applyNumberFormat="1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14" fontId="7" fillId="10" borderId="4" xfId="0" applyNumberFormat="1" applyFont="1" applyFill="1" applyBorder="1" applyAlignment="1">
      <alignment horizontal="center" vertical="center" wrapText="1"/>
    </xf>
    <xf numFmtId="14" fontId="7" fillId="10" borderId="3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</cellXfs>
  <cellStyles count="1">
    <cellStyle name="Normal" xfId="0" builtinId="0"/>
  </cellStyles>
  <dxfs count="26">
    <dxf>
      <font>
        <strike val="0"/>
        <color rgb="FF00B050"/>
      </font>
      <numFmt numFmtId="0" formatCode="General"/>
    </dxf>
    <dxf>
      <font>
        <color rgb="FF9C0006"/>
      </font>
    </dxf>
    <dxf>
      <font>
        <strike val="0"/>
        <color rgb="FF00B050"/>
      </font>
      <numFmt numFmtId="0" formatCode="General"/>
    </dxf>
    <dxf>
      <font>
        <color rgb="FF9C0006"/>
      </font>
    </dxf>
    <dxf>
      <font>
        <strike val="0"/>
        <color rgb="FF00B050"/>
      </font>
      <numFmt numFmtId="0" formatCode="General"/>
    </dxf>
    <dxf>
      <font>
        <color rgb="FF9C0006"/>
      </font>
    </dxf>
    <dxf>
      <font>
        <b/>
        <i val="0"/>
        <color rgb="FF000000"/>
      </font>
      <fill>
        <patternFill patternType="solid">
          <bgColor rgb="FFFFFF00"/>
        </patternFill>
      </fill>
    </dxf>
    <dxf>
      <font>
        <strike val="0"/>
        <color rgb="FF00B050"/>
      </font>
      <numFmt numFmtId="0" formatCode="General"/>
    </dxf>
    <dxf>
      <font>
        <color rgb="FF9C0006"/>
      </font>
    </dxf>
    <dxf>
      <font>
        <strike val="0"/>
        <color rgb="FF00B050"/>
      </font>
      <numFmt numFmtId="0" formatCode="General"/>
    </dxf>
    <dxf>
      <font>
        <color rgb="FF9C0006"/>
      </font>
    </dxf>
    <dxf>
      <font>
        <strike val="0"/>
        <color rgb="FF00B050"/>
      </font>
      <numFmt numFmtId="0" formatCode="General"/>
    </dxf>
    <dxf>
      <font>
        <color rgb="FF9C0006"/>
      </font>
    </dxf>
    <dxf>
      <font>
        <strike val="0"/>
        <color rgb="FF00B050"/>
      </font>
      <numFmt numFmtId="0" formatCode="General"/>
    </dxf>
    <dxf>
      <font>
        <color rgb="FF9C0006"/>
      </font>
    </dxf>
    <dxf>
      <font>
        <strike val="0"/>
        <color rgb="FF00B050"/>
      </font>
      <numFmt numFmtId="0" formatCode="General"/>
    </dxf>
    <dxf>
      <font>
        <color rgb="FF9C0006"/>
      </font>
    </dxf>
    <dxf>
      <border>
        <left/>
        <right/>
        <top/>
        <bottom/>
      </border>
    </dxf>
    <dxf>
      <font>
        <color rgb="FFC00000"/>
      </font>
      <fill>
        <patternFill>
          <bgColor theme="5" tint="0.59996337778862885"/>
        </patternFill>
      </fill>
      <border>
        <vertical/>
        <horizontal/>
      </border>
    </dxf>
    <dxf>
      <border>
        <left/>
        <right/>
        <top/>
        <bottom/>
      </border>
    </dxf>
    <dxf>
      <font>
        <strike val="0"/>
        <color rgb="FF00B050"/>
      </font>
      <numFmt numFmtId="0" formatCode="General"/>
    </dxf>
    <dxf>
      <font>
        <color rgb="FF9C0006"/>
      </font>
    </dxf>
    <dxf>
      <font>
        <strike val="0"/>
        <color rgb="FF00B050"/>
      </font>
      <numFmt numFmtId="0" formatCode="General"/>
    </dxf>
    <dxf>
      <font>
        <color rgb="FF9C0006"/>
      </font>
    </dxf>
    <dxf>
      <font>
        <strike val="0"/>
        <color rgb="FF00B050"/>
      </font>
      <numFmt numFmtId="0" formatCode="General"/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589644</xdr:colOff>
      <xdr:row>0</xdr:row>
      <xdr:rowOff>36286</xdr:rowOff>
    </xdr:from>
    <xdr:to>
      <xdr:col>6</xdr:col>
      <xdr:colOff>180229</xdr:colOff>
      <xdr:row>4</xdr:row>
      <xdr:rowOff>37647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B5A5F0-99CA-4538-AD9D-2E4FB981E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644" y="36286"/>
          <a:ext cx="6929504" cy="718537"/>
        </a:xfrm>
        <a:prstGeom prst="rect">
          <a:avLst/>
        </a:prstGeom>
      </xdr:spPr>
    </xdr:pic>
    <xdr:clientData/>
  </xdr:twoCellAnchor>
  <xdr:twoCellAnchor>
    <xdr:from>
      <xdr:col>4</xdr:col>
      <xdr:colOff>258536</xdr:colOff>
      <xdr:row>5</xdr:row>
      <xdr:rowOff>27214</xdr:rowOff>
    </xdr:from>
    <xdr:to>
      <xdr:col>5</xdr:col>
      <xdr:colOff>713014</xdr:colOff>
      <xdr:row>7</xdr:row>
      <xdr:rowOff>151039</xdr:rowOff>
    </xdr:to>
    <xdr:sp macro="" textlink="">
      <xdr:nvSpPr>
        <xdr:cNvPr id="3" name="Seta: para a Esquerda 2">
          <a:extLst>
            <a:ext uri="{FF2B5EF4-FFF2-40B4-BE49-F238E27FC236}">
              <a16:creationId xmlns:a16="http://schemas.microsoft.com/office/drawing/2014/main" id="{D42F6FCD-BC0F-4BEA-BAE8-D86DD004E799}"/>
            </a:ext>
          </a:extLst>
        </xdr:cNvPr>
        <xdr:cNvSpPr/>
      </xdr:nvSpPr>
      <xdr:spPr>
        <a:xfrm>
          <a:off x="5415643" y="1115785"/>
          <a:ext cx="1447800" cy="885825"/>
        </a:xfrm>
        <a:prstGeom prst="leftArrow">
          <a:avLst/>
        </a:prstGeom>
        <a:solidFill>
          <a:srgbClr val="FF00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Preenchimento</a:t>
          </a:r>
          <a:r>
            <a:rPr lang="pt-BR" sz="1100" b="1" baseline="0"/>
            <a:t> obrigatório.</a:t>
          </a:r>
          <a:endParaRPr lang="pt-BR" sz="1100" b="1"/>
        </a:p>
      </xdr:txBody>
    </xdr:sp>
    <xdr:clientData/>
  </xdr:twoCellAnchor>
  <xdr:twoCellAnchor editAs="oneCell">
    <xdr:from>
      <xdr:col>0</xdr:col>
      <xdr:colOff>589644</xdr:colOff>
      <xdr:row>0</xdr:row>
      <xdr:rowOff>36286</xdr:rowOff>
    </xdr:from>
    <xdr:to>
      <xdr:col>6</xdr:col>
      <xdr:colOff>180229</xdr:colOff>
      <xdr:row>4</xdr:row>
      <xdr:rowOff>37647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E2E67B-225F-4E0F-8C2C-C8FDD9EB5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844" y="36286"/>
          <a:ext cx="6924835" cy="725261"/>
        </a:xfrm>
        <a:prstGeom prst="rect">
          <a:avLst/>
        </a:prstGeom>
      </xdr:spPr>
    </xdr:pic>
    <xdr:clientData/>
  </xdr:twoCellAnchor>
  <xdr:twoCellAnchor>
    <xdr:from>
      <xdr:col>4</xdr:col>
      <xdr:colOff>258536</xdr:colOff>
      <xdr:row>5</xdr:row>
      <xdr:rowOff>27214</xdr:rowOff>
    </xdr:from>
    <xdr:to>
      <xdr:col>5</xdr:col>
      <xdr:colOff>713014</xdr:colOff>
      <xdr:row>7</xdr:row>
      <xdr:rowOff>151039</xdr:rowOff>
    </xdr:to>
    <xdr:sp macro="" textlink="">
      <xdr:nvSpPr>
        <xdr:cNvPr id="5" name="Seta: para a Esquerda 4">
          <a:extLst>
            <a:ext uri="{FF2B5EF4-FFF2-40B4-BE49-F238E27FC236}">
              <a16:creationId xmlns:a16="http://schemas.microsoft.com/office/drawing/2014/main" id="{7238C52E-8B7D-4E5E-88DD-FE4A5442F4C2}"/>
            </a:ext>
          </a:extLst>
        </xdr:cNvPr>
        <xdr:cNvSpPr/>
      </xdr:nvSpPr>
      <xdr:spPr>
        <a:xfrm>
          <a:off x="5411561" y="1132114"/>
          <a:ext cx="1445078" cy="895350"/>
        </a:xfrm>
        <a:prstGeom prst="leftArrow">
          <a:avLst/>
        </a:prstGeom>
        <a:solidFill>
          <a:srgbClr val="FF0000"/>
        </a:solidFill>
        <a:ln>
          <a:solidFill>
            <a:srgbClr val="FF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1"/>
            <a:t>Preenchimento</a:t>
          </a:r>
          <a:r>
            <a:rPr lang="pt-BR" sz="1100" b="1" baseline="0"/>
            <a:t> obrigatório.</a:t>
          </a:r>
          <a:endParaRPr lang="pt-BR" sz="11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B96E73F\20220215_1&#170;%20onda%20Fluxo%20Ordin&#225;rio_Repo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gvbr-my.sharepoint.com/Users/diego.lustosa/OneDrive%20-%20FGV/Monitoramento/# Projetos Convertidos\Linha do tempo com marcos (amarelo)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Oficial (2)"/>
      <sheetName val="Report Oficial"/>
      <sheetName val="Report Interno"/>
      <sheetName val="não projetos"/>
      <sheetName val="Status"/>
      <sheetName val="Trib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ha do Tempo do Projeto"/>
      <sheetName val="Dados do Projeto Classificado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5DC0B-F961-4A72-AD5E-FE10B3618BD1}">
  <sheetPr codeName="Planilha1">
    <pageSetUpPr fitToPage="1"/>
  </sheetPr>
  <dimension ref="B1:N33"/>
  <sheetViews>
    <sheetView tabSelected="1" topLeftCell="A3" zoomScale="70" zoomScaleNormal="70" workbookViewId="0">
      <pane xSplit="3" topLeftCell="D1" activePane="topRight" state="frozen"/>
      <selection pane="topRight" activeCell="D7" sqref="D7"/>
    </sheetView>
  </sheetViews>
  <sheetFormatPr defaultColWidth="9.140625" defaultRowHeight="14.25" x14ac:dyDescent="0.25"/>
  <cols>
    <col min="1" max="1" width="4.28515625" style="2" customWidth="1"/>
    <col min="2" max="2" width="5" style="3" customWidth="1"/>
    <col min="3" max="3" width="53.140625" style="29" customWidth="1"/>
    <col min="4" max="5" width="14.85546875" style="2" customWidth="1"/>
    <col min="6" max="6" width="13.28515625" style="3" bestFit="1" customWidth="1"/>
    <col min="7" max="8" width="15.42578125" style="2" bestFit="1" customWidth="1"/>
    <col min="9" max="9" width="15.42578125" style="3" bestFit="1" customWidth="1"/>
    <col min="10" max="11" width="14.85546875" style="2" customWidth="1"/>
    <col min="12" max="12" width="12.42578125" style="3" customWidth="1"/>
    <col min="13" max="13" width="52.5703125" style="2" customWidth="1"/>
    <col min="14" max="14" width="68.42578125" style="2" customWidth="1"/>
    <col min="15" max="16384" width="9.140625" style="2"/>
  </cols>
  <sheetData>
    <row r="1" spans="2:14" x14ac:dyDescent="0.25">
      <c r="M1" s="25">
        <v>45147</v>
      </c>
    </row>
    <row r="2" spans="2:14" x14ac:dyDescent="0.25">
      <c r="M2" s="25">
        <f>M1+(42*30)</f>
        <v>46407</v>
      </c>
    </row>
    <row r="3" spans="2:14" x14ac:dyDescent="0.25">
      <c r="M3" s="26"/>
    </row>
    <row r="4" spans="2:14" x14ac:dyDescent="0.25">
      <c r="M4" s="26"/>
    </row>
    <row r="5" spans="2:14" ht="30" x14ac:dyDescent="0.25">
      <c r="I5" s="24"/>
      <c r="J5" s="4" t="s">
        <v>0</v>
      </c>
      <c r="K5" s="42">
        <v>46143</v>
      </c>
      <c r="L5" s="42"/>
      <c r="M5" s="26"/>
    </row>
    <row r="6" spans="2:14" ht="14.45" customHeight="1" x14ac:dyDescent="0.25">
      <c r="B6" s="51" t="s">
        <v>1</v>
      </c>
      <c r="C6" s="51"/>
      <c r="D6" s="1" t="s">
        <v>2</v>
      </c>
      <c r="J6" s="1" t="s">
        <v>3</v>
      </c>
      <c r="K6" s="43" t="s">
        <v>4</v>
      </c>
      <c r="L6" s="44"/>
    </row>
    <row r="7" spans="2:14" ht="46.5" customHeight="1" x14ac:dyDescent="0.25">
      <c r="B7" s="52" t="s">
        <v>5</v>
      </c>
      <c r="C7" s="52"/>
      <c r="D7" s="17" t="s">
        <v>58</v>
      </c>
      <c r="J7" s="4" t="s">
        <v>6</v>
      </c>
      <c r="K7" s="43" t="s">
        <v>7</v>
      </c>
      <c r="L7" s="44"/>
    </row>
    <row r="8" spans="2:14" ht="59.25" customHeight="1" x14ac:dyDescent="0.25">
      <c r="B8" s="53" t="s">
        <v>8</v>
      </c>
      <c r="C8" s="53"/>
      <c r="D8" s="53"/>
      <c r="J8" s="4" t="s">
        <v>9</v>
      </c>
      <c r="K8" s="45">
        <v>46038</v>
      </c>
      <c r="L8" s="46"/>
    </row>
    <row r="11" spans="2:14" ht="30.75" customHeight="1" x14ac:dyDescent="0.25">
      <c r="D11" s="41" t="s">
        <v>10</v>
      </c>
      <c r="E11" s="41"/>
      <c r="F11" s="41"/>
      <c r="G11" s="41" t="s">
        <v>11</v>
      </c>
      <c r="H11" s="41"/>
      <c r="I11" s="41"/>
      <c r="J11" s="47" t="s">
        <v>12</v>
      </c>
      <c r="K11" s="48"/>
      <c r="L11" s="49"/>
    </row>
    <row r="12" spans="2:14" ht="58.5" customHeight="1" x14ac:dyDescent="0.25">
      <c r="B12" s="4" t="s">
        <v>3</v>
      </c>
      <c r="C12" s="4" t="s">
        <v>13</v>
      </c>
      <c r="D12" s="4" t="s">
        <v>14</v>
      </c>
      <c r="E12" s="4" t="s">
        <v>15</v>
      </c>
      <c r="F12" s="18" t="s">
        <v>16</v>
      </c>
      <c r="G12" s="4" t="s">
        <v>17</v>
      </c>
      <c r="H12" s="4" t="s">
        <v>18</v>
      </c>
      <c r="I12" s="18" t="s">
        <v>19</v>
      </c>
      <c r="J12" s="5" t="s">
        <v>20</v>
      </c>
      <c r="K12" s="5" t="s">
        <v>21</v>
      </c>
      <c r="L12" s="19" t="s">
        <v>22</v>
      </c>
      <c r="M12" s="5" t="s">
        <v>23</v>
      </c>
    </row>
    <row r="13" spans="2:14" ht="15" x14ac:dyDescent="0.25">
      <c r="B13" s="54" t="s">
        <v>24</v>
      </c>
      <c r="C13" s="54"/>
      <c r="D13" s="33">
        <v>45184</v>
      </c>
      <c r="E13" s="33" t="s">
        <v>25</v>
      </c>
      <c r="F13" s="6"/>
      <c r="G13" s="33">
        <v>45184</v>
      </c>
      <c r="H13" s="33"/>
      <c r="I13" s="6"/>
      <c r="J13" s="20" t="str">
        <f>J14</f>
        <v/>
      </c>
      <c r="K13" s="20" t="str">
        <f>K32</f>
        <v/>
      </c>
      <c r="L13" s="6"/>
      <c r="M13" s="27"/>
    </row>
    <row r="14" spans="2:14" ht="14.45" customHeight="1" x14ac:dyDescent="0.25">
      <c r="B14" s="55" t="s">
        <v>26</v>
      </c>
      <c r="C14" s="56"/>
      <c r="D14" s="7">
        <v>45184</v>
      </c>
      <c r="E14" s="7">
        <v>45351</v>
      </c>
      <c r="F14" s="34">
        <v>167</v>
      </c>
      <c r="G14" s="7">
        <v>45184</v>
      </c>
      <c r="H14" s="7">
        <v>45448</v>
      </c>
      <c r="I14" s="8">
        <v>264</v>
      </c>
      <c r="J14" s="7" t="str">
        <f>IF(AND(J15="",J20=""),"",MIN(J15,J20))</f>
        <v/>
      </c>
      <c r="K14" s="7" t="str">
        <f>IF(AND(K15="",K20=""),"",MAX(K15,K20))</f>
        <v/>
      </c>
      <c r="L14" s="8" t="str">
        <f>IFERROR(K14-J14,"")</f>
        <v/>
      </c>
      <c r="M14" s="22"/>
      <c r="N14" s="2" t="str">
        <f>IF(J14="","",IF(J14&gt;K14,"Atenção: datas inconsistentes",""))</f>
        <v/>
      </c>
    </row>
    <row r="15" spans="2:14" ht="15" x14ac:dyDescent="0.25">
      <c r="B15" s="9" t="s">
        <v>27</v>
      </c>
      <c r="C15" s="30"/>
      <c r="D15" s="10">
        <v>45184</v>
      </c>
      <c r="E15" s="10">
        <v>45351</v>
      </c>
      <c r="F15" s="35">
        <v>167</v>
      </c>
      <c r="G15" s="10">
        <v>45184</v>
      </c>
      <c r="H15" s="10">
        <v>45448</v>
      </c>
      <c r="I15" s="21">
        <v>264</v>
      </c>
      <c r="J15" s="10" t="str">
        <f>IF(AND(J16="",J18="",J19=""),"",MIN(J16:J19))</f>
        <v/>
      </c>
      <c r="K15" s="10" t="str">
        <f>IF(AND(K16="",K18="",K19=""),"",MAX(K16:K19))</f>
        <v/>
      </c>
      <c r="L15" s="21" t="str">
        <f>IFERROR(K15-J15,"")</f>
        <v/>
      </c>
      <c r="M15" s="23"/>
      <c r="N15" s="2" t="str">
        <f t="shared" ref="N15:N31" si="0">IF(J15="","",IF(J15&gt;K15,"Atenção: datas inconsistentes",""))</f>
        <v/>
      </c>
    </row>
    <row r="16" spans="2:14" ht="15" x14ac:dyDescent="0.25">
      <c r="B16" s="11" t="s">
        <v>28</v>
      </c>
      <c r="C16" s="16" t="s">
        <v>29</v>
      </c>
      <c r="D16" s="36">
        <v>45184</v>
      </c>
      <c r="E16" s="36">
        <v>45322</v>
      </c>
      <c r="F16" s="37">
        <f>E16-D16</f>
        <v>138</v>
      </c>
      <c r="G16" s="36">
        <v>45184</v>
      </c>
      <c r="H16" s="36">
        <v>45448</v>
      </c>
      <c r="I16" s="37">
        <f>H16-G16</f>
        <v>264</v>
      </c>
      <c r="J16" s="12"/>
      <c r="K16" s="12"/>
      <c r="L16" s="13">
        <f>IFERROR(K16-J16,"")</f>
        <v>0</v>
      </c>
      <c r="M16" s="32"/>
      <c r="N16" s="2" t="str">
        <f t="shared" si="0"/>
        <v/>
      </c>
    </row>
    <row r="17" spans="2:14" ht="30" x14ac:dyDescent="0.25">
      <c r="B17" s="11" t="s">
        <v>30</v>
      </c>
      <c r="C17" s="16" t="s">
        <v>31</v>
      </c>
      <c r="D17" s="36">
        <v>45184</v>
      </c>
      <c r="E17" s="36">
        <v>45200</v>
      </c>
      <c r="F17" s="37">
        <f t="shared" ref="F17:F19" si="1">E17-D17</f>
        <v>16</v>
      </c>
      <c r="G17" s="36">
        <v>45184</v>
      </c>
      <c r="H17" s="36">
        <v>45200</v>
      </c>
      <c r="I17" s="37">
        <f t="shared" ref="I17:I19" si="2">H17-G17</f>
        <v>16</v>
      </c>
      <c r="J17" s="12"/>
      <c r="K17" s="12"/>
      <c r="L17" s="13">
        <f t="shared" ref="L17:L23" si="3">IFERROR(K17-J17,"")</f>
        <v>0</v>
      </c>
      <c r="M17" s="32"/>
      <c r="N17" s="2" t="str">
        <f t="shared" si="0"/>
        <v/>
      </c>
    </row>
    <row r="18" spans="2:14" ht="15" x14ac:dyDescent="0.25">
      <c r="B18" s="11" t="s">
        <v>32</v>
      </c>
      <c r="C18" s="16" t="s">
        <v>33</v>
      </c>
      <c r="D18" s="36">
        <v>45261</v>
      </c>
      <c r="E18" s="36">
        <v>45293</v>
      </c>
      <c r="F18" s="37">
        <f t="shared" si="1"/>
        <v>32</v>
      </c>
      <c r="G18" s="36">
        <v>45261</v>
      </c>
      <c r="H18" s="36">
        <v>45293</v>
      </c>
      <c r="I18" s="37">
        <f t="shared" si="2"/>
        <v>32</v>
      </c>
      <c r="J18" s="12"/>
      <c r="K18" s="12"/>
      <c r="L18" s="13">
        <f t="shared" si="3"/>
        <v>0</v>
      </c>
      <c r="M18" s="32"/>
      <c r="N18" s="2" t="str">
        <f t="shared" si="0"/>
        <v/>
      </c>
    </row>
    <row r="19" spans="2:14" ht="15" x14ac:dyDescent="0.25">
      <c r="B19" s="11" t="s">
        <v>34</v>
      </c>
      <c r="C19" s="16" t="s">
        <v>35</v>
      </c>
      <c r="D19" s="36">
        <v>45323</v>
      </c>
      <c r="E19" s="36">
        <v>45351</v>
      </c>
      <c r="F19" s="37">
        <f t="shared" si="1"/>
        <v>28</v>
      </c>
      <c r="G19" s="36">
        <v>45352</v>
      </c>
      <c r="H19" s="36">
        <v>45448</v>
      </c>
      <c r="I19" s="37">
        <f t="shared" si="2"/>
        <v>96</v>
      </c>
      <c r="J19" s="12"/>
      <c r="K19" s="12"/>
      <c r="L19" s="13">
        <f t="shared" si="3"/>
        <v>0</v>
      </c>
      <c r="M19" s="32"/>
      <c r="N19" s="2" t="str">
        <f t="shared" si="0"/>
        <v/>
      </c>
    </row>
    <row r="20" spans="2:14" ht="15" x14ac:dyDescent="0.25">
      <c r="B20" s="9" t="s">
        <v>36</v>
      </c>
      <c r="C20" s="30"/>
      <c r="D20" s="10">
        <v>45201</v>
      </c>
      <c r="E20" s="10">
        <v>45373</v>
      </c>
      <c r="F20" s="35">
        <v>172</v>
      </c>
      <c r="G20" s="10">
        <v>45201</v>
      </c>
      <c r="H20" s="10">
        <v>45373</v>
      </c>
      <c r="I20" s="21">
        <v>172</v>
      </c>
      <c r="J20" s="10" t="str">
        <f>IF(AND(J21="",J23=""),"",MIN(J21:J23))</f>
        <v/>
      </c>
      <c r="K20" s="10" t="str">
        <f>IF(AND(K21="",K23=""),"",MAX(K21:K23))</f>
        <v/>
      </c>
      <c r="L20" s="21" t="str">
        <f>IFERROR(K20-J20,"")</f>
        <v/>
      </c>
      <c r="M20" s="23"/>
      <c r="N20" s="2" t="str">
        <f t="shared" si="0"/>
        <v/>
      </c>
    </row>
    <row r="21" spans="2:14" ht="15" x14ac:dyDescent="0.25">
      <c r="B21" s="11" t="s">
        <v>37</v>
      </c>
      <c r="C21" s="16" t="s">
        <v>38</v>
      </c>
      <c r="D21" s="36">
        <v>45201</v>
      </c>
      <c r="E21" s="36">
        <v>45230</v>
      </c>
      <c r="F21" s="37">
        <f t="shared" ref="F21:F23" si="4">E21-D21</f>
        <v>29</v>
      </c>
      <c r="G21" s="36">
        <v>45201</v>
      </c>
      <c r="H21" s="36">
        <v>45230</v>
      </c>
      <c r="I21" s="37">
        <f t="shared" ref="I21:I23" si="5">H21-G21</f>
        <v>29</v>
      </c>
      <c r="J21" s="12"/>
      <c r="K21" s="12"/>
      <c r="L21" s="13">
        <f t="shared" si="3"/>
        <v>0</v>
      </c>
      <c r="M21" s="32"/>
      <c r="N21" s="2" t="str">
        <f t="shared" si="0"/>
        <v/>
      </c>
    </row>
    <row r="22" spans="2:14" ht="15" x14ac:dyDescent="0.25">
      <c r="B22" s="11" t="s">
        <v>39</v>
      </c>
      <c r="C22" s="16" t="s">
        <v>40</v>
      </c>
      <c r="D22" s="36">
        <v>45294</v>
      </c>
      <c r="E22" s="36">
        <v>45306</v>
      </c>
      <c r="F22" s="37">
        <f t="shared" si="4"/>
        <v>12</v>
      </c>
      <c r="G22" s="36">
        <v>45294</v>
      </c>
      <c r="H22" s="36">
        <v>45306</v>
      </c>
      <c r="I22" s="37">
        <f t="shared" si="5"/>
        <v>12</v>
      </c>
      <c r="J22" s="12"/>
      <c r="K22" s="12"/>
      <c r="L22" s="13">
        <f t="shared" si="3"/>
        <v>0</v>
      </c>
      <c r="M22" s="32"/>
      <c r="N22" s="2" t="str">
        <f t="shared" si="0"/>
        <v/>
      </c>
    </row>
    <row r="23" spans="2:14" ht="15" x14ac:dyDescent="0.25">
      <c r="B23" s="11" t="s">
        <v>41</v>
      </c>
      <c r="C23" s="16" t="s">
        <v>42</v>
      </c>
      <c r="D23" s="36">
        <v>45352</v>
      </c>
      <c r="E23" s="36">
        <v>45373</v>
      </c>
      <c r="F23" s="37">
        <f t="shared" si="4"/>
        <v>21</v>
      </c>
      <c r="G23" s="36">
        <v>45352</v>
      </c>
      <c r="H23" s="36">
        <v>45373</v>
      </c>
      <c r="I23" s="37">
        <f t="shared" si="5"/>
        <v>21</v>
      </c>
      <c r="J23" s="12"/>
      <c r="K23" s="12"/>
      <c r="L23" s="13">
        <f t="shared" si="3"/>
        <v>0</v>
      </c>
      <c r="M23" s="32"/>
      <c r="N23" s="2" t="str">
        <f t="shared" si="0"/>
        <v/>
      </c>
    </row>
    <row r="24" spans="2:14" ht="14.45" customHeight="1" x14ac:dyDescent="0.25">
      <c r="B24" s="14" t="s">
        <v>43</v>
      </c>
      <c r="C24" s="31"/>
      <c r="D24" s="15">
        <v>45374</v>
      </c>
      <c r="E24" s="15">
        <v>45659</v>
      </c>
      <c r="F24" s="34">
        <v>285</v>
      </c>
      <c r="G24" s="15">
        <v>45449</v>
      </c>
      <c r="H24" s="15">
        <v>46021</v>
      </c>
      <c r="I24" s="8">
        <v>297</v>
      </c>
      <c r="J24" s="15"/>
      <c r="K24" s="15" t="str">
        <f>K25</f>
        <v/>
      </c>
      <c r="L24" s="8" t="str">
        <f>IFERROR(K24-J24,"")</f>
        <v/>
      </c>
      <c r="M24" s="22"/>
      <c r="N24" s="2" t="str">
        <f t="shared" si="0"/>
        <v/>
      </c>
    </row>
    <row r="25" spans="2:14" ht="15" x14ac:dyDescent="0.25">
      <c r="B25" s="9" t="s">
        <v>44</v>
      </c>
      <c r="C25" s="30"/>
      <c r="D25" s="10">
        <v>45374</v>
      </c>
      <c r="E25" s="10">
        <v>45382</v>
      </c>
      <c r="F25" s="35">
        <v>8</v>
      </c>
      <c r="G25" s="10">
        <v>45449</v>
      </c>
      <c r="H25" s="10">
        <v>46021</v>
      </c>
      <c r="I25" s="21">
        <v>14</v>
      </c>
      <c r="J25" s="10"/>
      <c r="K25" s="10" t="str">
        <f>IF(AND(K26="",K27="",K28="",K30="",K31=""),"",MAX(K26:K31))</f>
        <v/>
      </c>
      <c r="L25" s="21" t="str">
        <f>IFERROR(K25-J25,"")</f>
        <v/>
      </c>
      <c r="M25" s="23"/>
      <c r="N25" s="2" t="str">
        <f t="shared" si="0"/>
        <v/>
      </c>
    </row>
    <row r="26" spans="2:14" ht="15" x14ac:dyDescent="0.25">
      <c r="B26" s="11" t="s">
        <v>45</v>
      </c>
      <c r="C26" s="16" t="s">
        <v>46</v>
      </c>
      <c r="D26" s="36">
        <v>45383</v>
      </c>
      <c r="E26" s="36">
        <v>45626</v>
      </c>
      <c r="F26" s="37">
        <f t="shared" ref="F26:F30" si="6">E26-D26</f>
        <v>243</v>
      </c>
      <c r="G26" s="38">
        <v>45449</v>
      </c>
      <c r="H26" s="38">
        <v>45463</v>
      </c>
      <c r="I26" s="37">
        <f t="shared" ref="I26:I31" si="7">H26-G26</f>
        <v>14</v>
      </c>
      <c r="J26" s="12">
        <v>45449</v>
      </c>
      <c r="K26" s="12"/>
      <c r="L26" s="13">
        <f>IFERROR(K26-J26,"")</f>
        <v>-45449</v>
      </c>
      <c r="M26" s="32"/>
      <c r="N26" s="2" t="str">
        <f t="shared" si="0"/>
        <v>Atenção: datas inconsistentes</v>
      </c>
    </row>
    <row r="27" spans="2:14" ht="15" x14ac:dyDescent="0.25">
      <c r="B27" s="11" t="s">
        <v>47</v>
      </c>
      <c r="C27" s="16" t="s">
        <v>48</v>
      </c>
      <c r="D27" s="36">
        <v>45520</v>
      </c>
      <c r="E27" s="36">
        <v>45520</v>
      </c>
      <c r="F27" s="37">
        <f t="shared" si="6"/>
        <v>0</v>
      </c>
      <c r="G27" s="36">
        <v>45464</v>
      </c>
      <c r="H27" s="36">
        <v>46021</v>
      </c>
      <c r="I27" s="37">
        <f t="shared" si="7"/>
        <v>557</v>
      </c>
      <c r="J27" s="12"/>
      <c r="K27" s="12"/>
      <c r="L27" s="13">
        <f>IFERROR(K27-J27,"")</f>
        <v>0</v>
      </c>
      <c r="M27" s="32"/>
      <c r="N27" s="2" t="str">
        <f t="shared" si="0"/>
        <v/>
      </c>
    </row>
    <row r="28" spans="2:14" ht="30" x14ac:dyDescent="0.25">
      <c r="B28" s="11" t="s">
        <v>49</v>
      </c>
      <c r="C28" s="16" t="s">
        <v>50</v>
      </c>
      <c r="D28" s="36">
        <v>45627</v>
      </c>
      <c r="E28" s="36">
        <v>45642</v>
      </c>
      <c r="F28" s="37">
        <f t="shared" si="6"/>
        <v>15</v>
      </c>
      <c r="G28" s="36">
        <v>45707</v>
      </c>
      <c r="H28" s="36">
        <v>45707</v>
      </c>
      <c r="I28" s="37">
        <f t="shared" si="7"/>
        <v>0</v>
      </c>
      <c r="J28" s="39"/>
      <c r="K28" s="39"/>
      <c r="L28" s="13">
        <f>IFERROR(K28-J28,"0")</f>
        <v>0</v>
      </c>
      <c r="M28" s="32"/>
      <c r="N28" s="2" t="str">
        <f t="shared" si="0"/>
        <v/>
      </c>
    </row>
    <row r="29" spans="2:14" ht="15" x14ac:dyDescent="0.25">
      <c r="B29" s="11" t="s">
        <v>51</v>
      </c>
      <c r="C29" s="16" t="s">
        <v>52</v>
      </c>
      <c r="D29" s="36">
        <v>45627</v>
      </c>
      <c r="E29" s="36">
        <v>45659</v>
      </c>
      <c r="F29" s="37">
        <f t="shared" si="6"/>
        <v>32</v>
      </c>
      <c r="G29" s="36">
        <v>45952</v>
      </c>
      <c r="H29" s="36">
        <v>45965</v>
      </c>
      <c r="I29" s="37">
        <f t="shared" si="7"/>
        <v>13</v>
      </c>
      <c r="J29" s="12"/>
      <c r="K29" s="12"/>
      <c r="L29" s="13">
        <f>IFERROR(K29-J29,"")</f>
        <v>0</v>
      </c>
      <c r="M29" s="32"/>
      <c r="N29" s="2" t="str">
        <f t="shared" si="0"/>
        <v/>
      </c>
    </row>
    <row r="30" spans="2:14" ht="30" x14ac:dyDescent="0.25">
      <c r="B30" s="11" t="s">
        <v>53</v>
      </c>
      <c r="C30" s="16" t="s">
        <v>54</v>
      </c>
      <c r="D30" s="36">
        <v>45642</v>
      </c>
      <c r="E30" s="36">
        <v>45656</v>
      </c>
      <c r="F30" s="37">
        <f t="shared" si="6"/>
        <v>14</v>
      </c>
      <c r="G30" s="36">
        <v>45977</v>
      </c>
      <c r="H30" s="36">
        <v>45991</v>
      </c>
      <c r="I30" s="37">
        <f t="shared" si="7"/>
        <v>14</v>
      </c>
      <c r="J30" s="12"/>
      <c r="K30" s="12"/>
      <c r="L30" s="13">
        <f>IFERROR(K30-J30,"")</f>
        <v>0</v>
      </c>
      <c r="M30" s="32"/>
      <c r="N30" s="2" t="str">
        <f t="shared" si="0"/>
        <v/>
      </c>
    </row>
    <row r="31" spans="2:14" ht="15" x14ac:dyDescent="0.25">
      <c r="B31" s="11" t="s">
        <v>55</v>
      </c>
      <c r="C31" s="16" t="s">
        <v>56</v>
      </c>
      <c r="D31" s="36" t="s">
        <v>25</v>
      </c>
      <c r="E31" s="36">
        <v>45659</v>
      </c>
      <c r="F31" s="37">
        <v>475</v>
      </c>
      <c r="G31" s="36">
        <v>45952</v>
      </c>
      <c r="H31" s="36">
        <v>46020</v>
      </c>
      <c r="I31" s="37">
        <f t="shared" si="7"/>
        <v>68</v>
      </c>
      <c r="J31" s="12"/>
      <c r="K31" s="12"/>
      <c r="L31" s="13">
        <f>IFERROR(K31-J31,"")</f>
        <v>0</v>
      </c>
      <c r="M31" s="32"/>
      <c r="N31" s="2" t="str">
        <f t="shared" si="0"/>
        <v/>
      </c>
    </row>
    <row r="32" spans="2:14" ht="29.1" customHeight="1" x14ac:dyDescent="0.25">
      <c r="B32" s="50" t="s">
        <v>57</v>
      </c>
      <c r="C32" s="50"/>
      <c r="D32" s="33" t="s">
        <v>25</v>
      </c>
      <c r="E32" s="33">
        <f>E24</f>
        <v>45659</v>
      </c>
      <c r="F32" s="37">
        <f>E32-D13</f>
        <v>475</v>
      </c>
      <c r="G32" s="36"/>
      <c r="H32" s="36">
        <v>46021</v>
      </c>
      <c r="I32" s="37">
        <f>IFERROR(H32-G13,"")</f>
        <v>837</v>
      </c>
      <c r="J32" s="20" t="s">
        <v>25</v>
      </c>
      <c r="K32" s="28" t="str">
        <f>K24</f>
        <v/>
      </c>
      <c r="L32" s="37" t="str">
        <f>IFERROR(K32-J13,"")</f>
        <v/>
      </c>
      <c r="M32" s="40"/>
      <c r="N32" s="2" t="str">
        <f>IF(K32="","",IF(K32&gt;K8,"ATENÇÃO, O PRAZO ULTRAPASSA A ESTIMATIVA DA FGV",""))</f>
        <v/>
      </c>
    </row>
    <row r="33" spans="2:2" x14ac:dyDescent="0.25">
      <c r="B33" s="2"/>
    </row>
  </sheetData>
  <sheetProtection algorithmName="SHA-512" hashValue="KS9MPmSiT3nDgAnozZ+a+Yhyv+iSBTYKgqcJ6ijr0yWnkB3HgJ5ktBlnkIsJtW+duOU75tRYV8y9h9hkhwEC+g==" saltValue="EXUmWIBtJEvqdT5oOkV+Sg==" spinCount="100000" sheet="1" objects="1" scenarios="1"/>
  <mergeCells count="13">
    <mergeCell ref="B32:C32"/>
    <mergeCell ref="B6:C6"/>
    <mergeCell ref="B7:C7"/>
    <mergeCell ref="B8:D8"/>
    <mergeCell ref="B13:C13"/>
    <mergeCell ref="B14:C14"/>
    <mergeCell ref="D11:F11"/>
    <mergeCell ref="G11:I11"/>
    <mergeCell ref="K5:L5"/>
    <mergeCell ref="K6:L6"/>
    <mergeCell ref="K7:L7"/>
    <mergeCell ref="K8:L8"/>
    <mergeCell ref="J11:L11"/>
  </mergeCells>
  <conditionalFormatting sqref="F13:F32">
    <cfRule type="cellIs" dxfId="25" priority="25" operator="lessThan">
      <formula>0</formula>
    </cfRule>
    <cfRule type="cellIs" dxfId="24" priority="26" operator="greaterThan">
      <formula>0</formula>
    </cfRule>
  </conditionalFormatting>
  <conditionalFormatting sqref="L13:M13">
    <cfRule type="cellIs" dxfId="23" priority="23" operator="lessThan">
      <formula>0</formula>
    </cfRule>
    <cfRule type="cellIs" dxfId="22" priority="24" operator="greaterThan">
      <formula>0</formula>
    </cfRule>
  </conditionalFormatting>
  <conditionalFormatting sqref="L14:M14 L24:M24 M32 L16:L19 L21:L23 L26:L27 L29:L31">
    <cfRule type="cellIs" dxfId="21" priority="21" operator="lessThan">
      <formula>0</formula>
    </cfRule>
    <cfRule type="cellIs" dxfId="20" priority="22" operator="greaterThan">
      <formula>0</formula>
    </cfRule>
  </conditionalFormatting>
  <conditionalFormatting sqref="N14:N31">
    <cfRule type="expression" dxfId="19" priority="19" stopIfTrue="1">
      <formula>H14&gt;G14</formula>
    </cfRule>
    <cfRule type="expression" dxfId="18" priority="20">
      <formula>G14&gt;=H14</formula>
    </cfRule>
  </conditionalFormatting>
  <conditionalFormatting sqref="N33:N34 N13:N31">
    <cfRule type="expression" dxfId="17" priority="18" stopIfTrue="1">
      <formula>H13=""</formula>
    </cfRule>
  </conditionalFormatting>
  <conditionalFormatting sqref="I13">
    <cfRule type="cellIs" dxfId="16" priority="16" operator="lessThan">
      <formula>0</formula>
    </cfRule>
    <cfRule type="cellIs" dxfId="15" priority="17" operator="greaterThan">
      <formula>0</formula>
    </cfRule>
  </conditionalFormatting>
  <conditionalFormatting sqref="I14">
    <cfRule type="cellIs" dxfId="14" priority="14" operator="lessThan">
      <formula>0</formula>
    </cfRule>
    <cfRule type="cellIs" dxfId="13" priority="15" operator="greaterThan">
      <formula>0</formula>
    </cfRule>
  </conditionalFormatting>
  <conditionalFormatting sqref="I24">
    <cfRule type="cellIs" dxfId="12" priority="12" operator="lessThan">
      <formula>0</formula>
    </cfRule>
    <cfRule type="cellIs" dxfId="11" priority="13" operator="greaterThan">
      <formula>0</formula>
    </cfRule>
  </conditionalFormatting>
  <conditionalFormatting sqref="L32">
    <cfRule type="cellIs" dxfId="10" priority="10" operator="lessThan">
      <formula>0</formula>
    </cfRule>
    <cfRule type="cellIs" dxfId="9" priority="11" operator="greaterThan">
      <formula>0</formula>
    </cfRule>
  </conditionalFormatting>
  <conditionalFormatting sqref="I32">
    <cfRule type="cellIs" dxfId="8" priority="8" operator="lessThan">
      <formula>0</formula>
    </cfRule>
    <cfRule type="cellIs" dxfId="7" priority="9" operator="greaterThan">
      <formula>0</formula>
    </cfRule>
  </conditionalFormatting>
  <conditionalFormatting sqref="N32">
    <cfRule type="cellIs" dxfId="6" priority="7" operator="equal">
      <formula>"ATENÇÃO, O PRAZO ULTRAPASSA A ESTIMATIVA DA FGV"</formula>
    </cfRule>
  </conditionalFormatting>
  <conditionalFormatting sqref="I16:I19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I21:I23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26:I31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list" allowBlank="1" showInputMessage="1" showErrorMessage="1" sqref="D7" xr:uid="{8B91F442-9F30-4FB7-BB35-85EFD0FF902F}">
      <formula1>"Sim,Não"</formula1>
    </dataValidation>
  </dataValidations>
  <pageMargins left="0.25" right="0.25" top="0.75" bottom="0.75" header="0.3" footer="0.3"/>
  <pageSetup paperSize="9" scale="44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25E0FFE815F4A4CBF75F5068940C2B7" ma:contentTypeVersion="1" ma:contentTypeDescription="Crie um novo documento." ma:contentTypeScope="" ma:versionID="6f2df1306ecd01ffa5741b7dee7a5116">
  <xsd:schema xmlns:xsd="http://www.w3.org/2001/XMLSchema" xmlns:xs="http://www.w3.org/2001/XMLSchema" xmlns:p="http://schemas.microsoft.com/office/2006/metadata/properties" xmlns:ns2="dfc99ad3-0a2f-4d03-a7a5-32157e6ac98f" targetNamespace="http://schemas.microsoft.com/office/2006/metadata/properties" ma:root="true" ma:fieldsID="d1beecbbf99196556e18acdbdd71080e" ns2:_="">
    <xsd:import namespace="dfc99ad3-0a2f-4d03-a7a5-32157e6ac98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99ad3-0a2f-4d03-a7a5-32157e6ac9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486F57-FFD9-4865-913C-4A7FE6308A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c99ad3-0a2f-4d03-a7a5-32157e6ac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53C8F0-8830-4DD4-9E27-95C8A98E8B15}">
  <ds:schemaRefs>
    <ds:schemaRef ds:uri="1385f616-52ba-4129-b667-7250d9636fc2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b324d1fe-1930-409d-8402-01a005d181b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5297B9F-D2C8-4D28-963C-5DD545235D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OBR-00000090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cp:keywords/>
  <dc:description/>
  <cp:lastModifiedBy>João Paulo Louzada</cp:lastModifiedBy>
  <cp:revision/>
  <dcterms:created xsi:type="dcterms:W3CDTF">2023-09-21T17:27:32Z</dcterms:created>
  <dcterms:modified xsi:type="dcterms:W3CDTF">2026-06-29T13:17:18Z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0x010100C25E0FFE815F4A4CBF75F5068940C2B7</vt:lpwstr>
  </property>
  <property fmtid="{D5CDD505-2E9C-101B-9397-08002B2CF9AE}" pid="3" name="MediaServiceImageTags">
    <vt:lpwstr/>
  </property>
  <property fmtid="{D5CDD505-2E9C-101B-9397-08002B2CF9AE}" pid="4" name="MSIP_Label_84f7750d-9cdf-4ba7-80aa-2c6ffdc35229_Enabled">
    <vt:lpwstr>true</vt:lpwstr>
  </property>
  <property fmtid="{D5CDD505-2E9C-101B-9397-08002B2CF9AE}" pid="5" name="MSIP_Label_84f7750d-9cdf-4ba7-80aa-2c6ffdc35229_SetDate">
    <vt:lpwstr>2026-03-16T13:51:38Z</vt:lpwstr>
  </property>
  <property fmtid="{D5CDD505-2E9C-101B-9397-08002B2CF9AE}" pid="6" name="MSIP_Label_84f7750d-9cdf-4ba7-80aa-2c6ffdc35229_Method">
    <vt:lpwstr>Standard</vt:lpwstr>
  </property>
  <property fmtid="{D5CDD505-2E9C-101B-9397-08002B2CF9AE}" pid="7" name="MSIP_Label_84f7750d-9cdf-4ba7-80aa-2c6ffdc35229_Name">
    <vt:lpwstr>Nível - 1</vt:lpwstr>
  </property>
  <property fmtid="{D5CDD505-2E9C-101B-9397-08002B2CF9AE}" pid="8" name="MSIP_Label_84f7750d-9cdf-4ba7-80aa-2c6ffdc35229_SiteId">
    <vt:lpwstr>79f6b639-ab12-4280-8077-bdbeef869b33</vt:lpwstr>
  </property>
  <property fmtid="{D5CDD505-2E9C-101B-9397-08002B2CF9AE}" pid="9" name="MSIP_Label_84f7750d-9cdf-4ba7-80aa-2c6ffdc35229_ActionId">
    <vt:lpwstr>22faf666-2bab-49a8-9aba-cd3e35751ab9</vt:lpwstr>
  </property>
  <property fmtid="{D5CDD505-2E9C-101B-9397-08002B2CF9AE}" pid="10" name="MSIP_Label_84f7750d-9cdf-4ba7-80aa-2c6ffdc35229_ContentBits">
    <vt:lpwstr>0</vt:lpwstr>
  </property>
  <property fmtid="{D5CDD505-2E9C-101B-9397-08002B2CF9AE}" pid="11" name="MSIP_Label_84f7750d-9cdf-4ba7-80aa-2c6ffdc35229_Tag">
    <vt:lpwstr>10, 3, 0, 1</vt:lpwstr>
  </property>
</Properties>
</file>